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AA3AAD5B-9AE2-4A73-96D5-2165ADEE016C}" xr6:coauthVersionLast="47" xr6:coauthVersionMax="47" xr10:uidLastSave="{00000000-0000-0000-0000-000000000000}"/>
  <bookViews>
    <workbookView xWindow="0" yWindow="204" windowWidth="11712" windowHeight="1188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C29" i="3"/>
  <c r="D29" i="3" l="1"/>
  <c r="D50" i="3" l="1"/>
  <c r="E50" i="3"/>
  <c r="D51" i="3"/>
  <c r="E51" i="3"/>
  <c r="C51" i="3"/>
  <c r="C50" i="3" s="1"/>
  <c r="D47" i="3" l="1"/>
  <c r="E47" i="3"/>
  <c r="C47" i="3"/>
  <c r="D48" i="3"/>
  <c r="E48" i="3"/>
  <c r="C48" i="3"/>
  <c r="E42" i="3" l="1"/>
  <c r="D42" i="3"/>
  <c r="D43" i="3"/>
  <c r="E43" i="3"/>
  <c r="E40" i="3"/>
  <c r="D40" i="3"/>
  <c r="D41" i="3"/>
  <c r="E41" i="3"/>
  <c r="C42" i="3"/>
  <c r="C43" i="3"/>
  <c r="C40" i="3"/>
  <c r="C41" i="3"/>
  <c r="D30" i="3" l="1"/>
  <c r="E30" i="3"/>
  <c r="D49" i="3" l="1"/>
  <c r="E49" i="3"/>
  <c r="C49" i="3"/>
  <c r="D22" i="3"/>
  <c r="E22" i="3"/>
  <c r="C22" i="3"/>
  <c r="D18" i="3"/>
  <c r="E18" i="3"/>
  <c r="C18" i="3"/>
  <c r="D19" i="3"/>
  <c r="E19" i="3"/>
  <c r="C19" i="3"/>
  <c r="D20" i="3" l="1"/>
  <c r="E20" i="3"/>
  <c r="C20" i="3"/>
  <c r="D17" i="3" l="1"/>
  <c r="E17" i="3"/>
  <c r="C17" i="3"/>
  <c r="C30" i="3"/>
  <c r="D31" i="3"/>
  <c r="E31" i="3"/>
  <c r="C31" i="3"/>
  <c r="D21" i="3" l="1"/>
  <c r="E21" i="3"/>
  <c r="C21" i="3"/>
  <c r="D28" i="3"/>
  <c r="E28" i="3"/>
  <c r="C28" i="3"/>
  <c r="D37" i="3" l="1"/>
  <c r="E37" i="3"/>
  <c r="D36" i="3"/>
  <c r="E36" i="3"/>
  <c r="D35" i="3"/>
  <c r="E35" i="3"/>
  <c r="D34" i="3"/>
  <c r="E34" i="3"/>
  <c r="C37" i="3"/>
  <c r="C36" i="3"/>
  <c r="C35" i="3"/>
  <c r="C34" i="3" l="1"/>
  <c r="E27" i="3"/>
  <c r="D27" i="3"/>
  <c r="E26" i="3"/>
  <c r="D26" i="3"/>
  <c r="E25" i="3"/>
  <c r="D25" i="3"/>
  <c r="C27" i="3"/>
  <c r="C26" i="3"/>
  <c r="C25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C106" i="2" l="1"/>
  <c r="D106" i="2"/>
  <c r="B106" i="2"/>
  <c r="B105" i="2"/>
  <c r="C103" i="2"/>
  <c r="D103" i="2"/>
  <c r="B103" i="2"/>
  <c r="C97" i="2"/>
  <c r="D97" i="2"/>
  <c r="B97" i="2"/>
  <c r="C90" i="2"/>
  <c r="C105" i="2" s="1"/>
  <c r="D90" i="2"/>
  <c r="D105" i="2" s="1"/>
  <c r="B90" i="2"/>
  <c r="B69" i="2" l="1"/>
  <c r="D68" i="2"/>
  <c r="C68" i="2"/>
  <c r="B68" i="2"/>
  <c r="C51" i="2"/>
  <c r="D51" i="2"/>
  <c r="B51" i="2"/>
  <c r="D45" i="2"/>
  <c r="D40" i="2"/>
  <c r="B40" i="2"/>
  <c r="C40" i="2"/>
  <c r="C69" i="2" l="1"/>
  <c r="D6" i="3"/>
  <c r="D7" i="3"/>
  <c r="B45" i="2"/>
  <c r="C5" i="3"/>
  <c r="C7" i="3"/>
  <c r="C6" i="3"/>
  <c r="D8" i="3"/>
  <c r="D5" i="3"/>
  <c r="E8" i="3"/>
  <c r="E5" i="3"/>
  <c r="E7" i="3"/>
  <c r="E6" i="3"/>
  <c r="C45" i="2"/>
  <c r="D69" i="2"/>
  <c r="C24" i="2"/>
  <c r="D24" i="2"/>
  <c r="C20" i="2"/>
  <c r="D20" i="2"/>
  <c r="C15" i="2"/>
  <c r="D15" i="2"/>
  <c r="C7" i="2"/>
  <c r="D7" i="2"/>
  <c r="B24" i="2"/>
  <c r="B20" i="2"/>
  <c r="B15" i="2"/>
  <c r="C8" i="3" s="1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<sst xmlns="http://schemas.openxmlformats.org/spreadsheetml/2006/main" count="167" uniqueCount="160">
  <si>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</si>
  <si>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</si>
  <si>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</si>
  <si>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</si>
  <si>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</si>
  <si>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</si>
  <si>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</si>
  <si>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</si>
  <si>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</si>
  <si>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</si>
  <si>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</si>
  <si>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</si>
  <si>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</si>
  <si>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</si>
  <si>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</si>
  <si>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</si>
  <si>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</si>
  <si>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</si>
  <si>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</si>
  <si>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</si>
  <si>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</si>
  <si>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</si>
  <si>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</si>
  <si>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</si>
  <si>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</si>
  <si>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</si>
  <si>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</si>
  <si>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</si>
  <si>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</si>
  <si>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</si>
  <si>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</si>
  <si>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</si>
  <si>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</si>
  <si>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</si>
  <si>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</si>
  <si>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</si>
  <si>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</si>
  <si>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</si>
  <si>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</si>
  <si>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</si>
  <si>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</si>
  <si>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</si>
  <si>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</si>
  <si>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</si>
  <si>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</si>
  <si>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</si>
  <si>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</si>
  <si>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</si>
  <si>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</si>
  <si>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</si>
  <si>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</si>
  <si>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</si>
  <si>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</si>
  <si>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</si>
  <si>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</si>
  <si>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</si>
  <si>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</si>
  <si>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</si>
  <si>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</si>
  <si>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</si>
  <si>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</si>
  <si>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</si>
  <si>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</si>
  <si>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</si>
  <si>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</si>
  <si>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</si>
  <si>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</si>
  <si>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</si>
  <si>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</si>
  <si>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</si>
  <si>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</si>
  <si>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</si>
  <si>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</si>
  <si>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</si>
  <si>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</si>
  <si>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</si>
  <si>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</si>
  <si>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</si>
  <si>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</si>
  <si>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</si>
  <si>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</si>
  <si>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</si>
  <si>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</si>
  <si>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</si>
  <si>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</t>
  </si>
  <si>
    <t xml:space="preserve">Basic  </t>
  </si>
  <si>
    <t xml:space="preserve">Diluted  </t>
  </si>
  <si>
    <t>Operating expenses:</t>
  </si>
  <si>
    <t>Years ended December 31,</t>
  </si>
  <si>
    <t>Years Ended December 31,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</si>
  <si>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</si>
  <si>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</si>
  <si>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</si>
  <si>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</si>
  <si>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</si>
  <si>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</si>
  <si>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</si>
  <si>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</si>
  <si>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</si>
  <si>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</si>
  <si>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</si>
  <si>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Accounts payable</t>
  </si>
  <si>
    <t>Accrued expenses and other</t>
  </si>
  <si>
    <t>Unearned revenue</t>
  </si>
  <si>
    <t>Total current liabilities</t>
  </si>
  <si>
    <t>Long-term lease liabilities</t>
  </si>
  <si>
    <t>Other long-term liabilities</t>
  </si>
  <si>
    <t>Commitments and contingencies (Note 7)</t>
  </si>
  <si>
    <t>Stockholders' equity:</t>
  </si>
  <si>
    <t>Issued and outstanding shares - none</t>
  </si>
  <si>
    <t>Current liabilities:</t>
  </si>
  <si>
    <t>Common stock, $0.01 par value:</t>
  </si>
  <si>
    <t>Preferred stock, $0.01 par value:</t>
  </si>
  <si>
    <t>Authorized shares - 5000</t>
  </si>
  <si>
    <t xml:space="preserve">Issued shares - 514 and 521 </t>
  </si>
  <si>
    <t>Outstanding shares - 491 and 498</t>
  </si>
  <si>
    <t>Treasury stock, at cost</t>
  </si>
  <si>
    <t>Additional paid-in capital</t>
  </si>
  <si>
    <t>Accumulated other comprehensive income (loss)</t>
  </si>
  <si>
    <t>Retained earnings</t>
  </si>
  <si>
    <t>Authorized shares - 500</t>
  </si>
  <si>
    <t>Long-term debt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</si>
  <si>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</si>
  <si>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</si>
  <si>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</si>
  <si>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</si>
  <si>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Adjustments to reconcile net income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</si>
  <si>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</si>
  <si>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</si>
  <si>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</si>
  <si>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 income taxes</t>
  </si>
  <si>
    <t>Changes in operating assets and liabilities:</t>
  </si>
  <si>
    <t>Accounts expenses and other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</si>
  <si>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</si>
  <si>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</si>
  <si>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</si>
  <si>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</si>
  <si>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</si>
  <si>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</si>
  <si>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</si>
  <si>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</si>
  <si>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Proceeds from long-term debt and other</t>
  </si>
  <si>
    <t>Repayments from long-term debt and other</t>
  </si>
  <si>
    <t>Principal repayments of finance leases</t>
  </si>
  <si>
    <t>Principal repayments of financing obligations</t>
  </si>
  <si>
    <t>Net cash provided by (used in) financing activities</t>
  </si>
  <si>
    <t>Financing Activities: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</si>
  <si>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</si>
  <si>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</si>
  <si>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</si>
  <si>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</si>
  <si>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long-term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</si>
  <si>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</si>
  <si>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</si>
  <si>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</si>
  <si>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</si>
  <si>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</si>
  <si>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</si>
  <si>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Property and equipment acquired under build-to-suit arrangements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</si>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</sst>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0" fillId="4" borderId="0" xfId="0" applyNumberFormat="1" applyFill="1"/>
    <xf numFmtId="10" fontId="0" fillId="0" borderId="0" xfId="0" applyNumberFormat="1"/>
    <xf numFmtId="0" fontId="5" fillId="0" borderId="0" xfId="2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76" workbookViewId="0">
      <selection activeCell="D4" sqref="D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8" t="s">
        <v>10</v>
      </c>
      <c r="B2" s="28"/>
      <c r="C2" s="28"/>
      <c r="D2" s="28"/>
    </row>
    <row r="3" spans="1:10" x14ac:dyDescent="0.3">
      <c r="B3" s="27" t="s">
        <v>88</v>
      </c>
      <c r="C3" s="27"/>
      <c r="D3" s="27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63</v>
      </c>
      <c r="B5">
        <v>160408</v>
      </c>
      <c r="C5">
        <v>141915</v>
      </c>
      <c r="D5">
        <v>118573</v>
      </c>
    </row>
    <row r="6" spans="1:10" x14ac:dyDescent="0.3">
      <c r="A6" s="1" t="s">
        <v>64</v>
      </c>
      <c r="B6" s="10">
        <v>120114</v>
      </c>
      <c r="C6" s="10">
        <v>90972</v>
      </c>
      <c r="D6" s="10">
        <v>59293</v>
      </c>
    </row>
    <row r="7" spans="1:10" x14ac:dyDescent="0.3">
      <c r="A7" s="1" t="s">
        <v>65</v>
      </c>
      <c r="B7" s="10">
        <f>B5+B6</f>
        <v>280522</v>
      </c>
      <c r="C7" s="10">
        <f>C5+C6</f>
        <v>232887</v>
      </c>
      <c r="D7" s="10">
        <f>D5+D6</f>
        <v>177866</v>
      </c>
    </row>
    <row r="8" spans="1:10" x14ac:dyDescent="0.3">
      <c r="A8" s="11" t="s">
        <v>87</v>
      </c>
      <c r="B8" s="12"/>
      <c r="C8" s="12"/>
      <c r="D8" s="12"/>
    </row>
    <row r="9" spans="1:10" x14ac:dyDescent="0.3">
      <c r="A9" t="s">
        <v>66</v>
      </c>
      <c r="B9" s="10">
        <v>165536</v>
      </c>
      <c r="C9" s="10">
        <v>139156</v>
      </c>
      <c r="D9" s="10">
        <v>111934</v>
      </c>
    </row>
    <row r="10" spans="1:10" x14ac:dyDescent="0.3">
      <c r="A10" s="1" t="s">
        <v>67</v>
      </c>
      <c r="B10" s="10">
        <v>40232</v>
      </c>
      <c r="C10" s="10">
        <v>34027</v>
      </c>
      <c r="D10" s="10">
        <v>25249</v>
      </c>
    </row>
    <row r="11" spans="1:10" x14ac:dyDescent="0.3">
      <c r="A11" s="1" t="s">
        <v>68</v>
      </c>
      <c r="B11" s="10">
        <v>35931</v>
      </c>
      <c r="C11" s="10">
        <v>28837</v>
      </c>
      <c r="D11" s="10">
        <v>22620</v>
      </c>
    </row>
    <row r="12" spans="1:10" x14ac:dyDescent="0.3">
      <c r="A12" s="11" t="s">
        <v>69</v>
      </c>
      <c r="B12" s="12">
        <v>18878</v>
      </c>
      <c r="C12" s="12">
        <v>13814</v>
      </c>
      <c r="D12" s="12">
        <v>10069</v>
      </c>
    </row>
    <row r="13" spans="1:10" x14ac:dyDescent="0.3">
      <c r="A13" s="11" t="s">
        <v>70</v>
      </c>
      <c r="B13" s="12">
        <v>5203</v>
      </c>
      <c r="C13" s="12">
        <v>4336</v>
      </c>
      <c r="D13" s="12">
        <v>3674</v>
      </c>
    </row>
    <row r="14" spans="1:10" x14ac:dyDescent="0.3">
      <c r="A14" t="s">
        <v>71</v>
      </c>
      <c r="B14" s="10">
        <v>201</v>
      </c>
      <c r="C14" s="10">
        <v>296</v>
      </c>
      <c r="D14" s="10">
        <v>214</v>
      </c>
    </row>
    <row r="15" spans="1:10" x14ac:dyDescent="0.3">
      <c r="A15" s="1" t="s">
        <v>72</v>
      </c>
      <c r="B15" s="10">
        <f>SUM(B9:B14)</f>
        <v>265981</v>
      </c>
      <c r="C15" s="10">
        <f>SUM(C9:C14)</f>
        <v>220466</v>
      </c>
      <c r="D15" s="10">
        <f>SUM(D9:D14)</f>
        <v>173760</v>
      </c>
    </row>
    <row r="16" spans="1:10" x14ac:dyDescent="0.3">
      <c r="A16" s="1" t="s">
        <v>73</v>
      </c>
      <c r="B16" s="10">
        <v>14541</v>
      </c>
      <c r="C16" s="10">
        <v>12421</v>
      </c>
      <c r="D16" s="10">
        <v>4106</v>
      </c>
    </row>
    <row r="17" spans="1:4" x14ac:dyDescent="0.3">
      <c r="A17" s="11" t="s">
        <v>74</v>
      </c>
      <c r="B17" s="12">
        <v>832</v>
      </c>
      <c r="C17" s="12">
        <v>440</v>
      </c>
      <c r="D17" s="12">
        <v>202</v>
      </c>
    </row>
    <row r="18" spans="1:4" s="11" customFormat="1" x14ac:dyDescent="0.3">
      <c r="A18" s="11" t="s">
        <v>75</v>
      </c>
      <c r="B18" s="12">
        <v>-1600</v>
      </c>
      <c r="C18" s="12">
        <v>-1417</v>
      </c>
      <c r="D18" s="12">
        <v>-848</v>
      </c>
    </row>
    <row r="19" spans="1:4" x14ac:dyDescent="0.3">
      <c r="A19" t="s">
        <v>76</v>
      </c>
      <c r="B19" s="10">
        <v>203</v>
      </c>
      <c r="C19" s="10">
        <v>-183</v>
      </c>
      <c r="D19" s="10">
        <v>346</v>
      </c>
    </row>
    <row r="20" spans="1:4" x14ac:dyDescent="0.3">
      <c r="A20" s="11" t="s">
        <v>77</v>
      </c>
      <c r="B20" s="12">
        <f>SUM(B17:B19)</f>
        <v>-565</v>
      </c>
      <c r="C20" s="12">
        <f>SUM(C17:C19)</f>
        <v>-1160</v>
      </c>
      <c r="D20" s="12">
        <f>SUM(D17:D19)</f>
        <v>-300</v>
      </c>
    </row>
    <row r="21" spans="1:4" x14ac:dyDescent="0.3">
      <c r="A21" s="9" t="s">
        <v>78</v>
      </c>
      <c r="B21" s="10">
        <v>13976</v>
      </c>
      <c r="C21" s="10">
        <v>11261</v>
      </c>
      <c r="D21" s="10">
        <v>3806</v>
      </c>
    </row>
    <row r="22" spans="1:4" ht="15" thickBot="1" x14ac:dyDescent="0.35">
      <c r="A22" s="13" t="s">
        <v>79</v>
      </c>
      <c r="B22" s="14">
        <v>-2374</v>
      </c>
      <c r="C22" s="14">
        <v>-1197</v>
      </c>
      <c r="D22" s="14">
        <v>-769</v>
      </c>
    </row>
    <row r="23" spans="1:4" ht="15" thickTop="1" x14ac:dyDescent="0.3">
      <c r="A23" s="9" t="s">
        <v>80</v>
      </c>
      <c r="B23" s="10">
        <v>-14</v>
      </c>
      <c r="C23" s="10">
        <v>9</v>
      </c>
      <c r="D23" s="10">
        <v>-4</v>
      </c>
    </row>
    <row r="24" spans="1:4" x14ac:dyDescent="0.3">
      <c r="A24" s="1" t="s">
        <v>81</v>
      </c>
      <c r="B24" s="24">
        <f>SUM(B21:B23)</f>
        <v>11588</v>
      </c>
      <c r="C24" s="24">
        <f>SUM(C21:C23)</f>
        <v>10073</v>
      </c>
      <c r="D24" s="24">
        <f>SUM(D21:D23)</f>
        <v>3033</v>
      </c>
    </row>
    <row r="25" spans="1:4" x14ac:dyDescent="0.3">
      <c r="A25" s="1" t="s">
        <v>82</v>
      </c>
      <c r="B25" s="15">
        <v>23.46</v>
      </c>
      <c r="C25" s="15">
        <v>20.68</v>
      </c>
      <c r="D25" s="15">
        <v>6.32</v>
      </c>
    </row>
    <row r="26" spans="1:4" x14ac:dyDescent="0.3">
      <c r="A26" s="9" t="s">
        <v>83</v>
      </c>
      <c r="B26">
        <v>23.01</v>
      </c>
      <c r="C26">
        <v>20.14</v>
      </c>
      <c r="D26">
        <v>6.15</v>
      </c>
    </row>
    <row r="27" spans="1:4" x14ac:dyDescent="0.3">
      <c r="A27" s="1" t="s">
        <v>84</v>
      </c>
      <c r="B27" s="16"/>
      <c r="C27" s="16"/>
      <c r="D27" s="16"/>
    </row>
    <row r="28" spans="1:4" x14ac:dyDescent="0.3">
      <c r="A28" s="1" t="s">
        <v>85</v>
      </c>
      <c r="B28" s="16">
        <v>494</v>
      </c>
      <c r="C28" s="16">
        <v>487</v>
      </c>
      <c r="D28" s="16">
        <v>480</v>
      </c>
    </row>
    <row r="29" spans="1:4" x14ac:dyDescent="0.3">
      <c r="A29" s="1" t="s">
        <v>86</v>
      </c>
      <c r="B29">
        <v>504</v>
      </c>
      <c r="C29">
        <v>500</v>
      </c>
      <c r="D29">
        <v>493</v>
      </c>
    </row>
    <row r="31" spans="1:4" x14ac:dyDescent="0.3">
      <c r="A31" s="28" t="s">
        <v>12</v>
      </c>
      <c r="B31" s="28"/>
      <c r="C31" s="28"/>
      <c r="D31" s="28"/>
    </row>
    <row r="32" spans="1:4" x14ac:dyDescent="0.3">
      <c r="B32" s="27" t="s">
        <v>89</v>
      </c>
      <c r="C32" s="27"/>
      <c r="D32" s="27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90</v>
      </c>
    </row>
    <row r="36" spans="1:4" x14ac:dyDescent="0.3">
      <c r="A36" s="1" t="s">
        <v>91</v>
      </c>
      <c r="B36" s="10">
        <v>36092</v>
      </c>
      <c r="C36" s="10">
        <v>31750</v>
      </c>
      <c r="D36" s="10">
        <v>20522</v>
      </c>
    </row>
    <row r="37" spans="1:4" x14ac:dyDescent="0.3">
      <c r="A37" s="1" t="s">
        <v>92</v>
      </c>
      <c r="B37" s="10">
        <v>18929</v>
      </c>
      <c r="C37" s="10">
        <v>9500</v>
      </c>
      <c r="D37" s="10">
        <v>10464</v>
      </c>
    </row>
    <row r="38" spans="1:4" x14ac:dyDescent="0.3">
      <c r="A38" s="1" t="s">
        <v>93</v>
      </c>
      <c r="B38" s="10">
        <v>20497</v>
      </c>
      <c r="C38" s="10">
        <v>17174</v>
      </c>
      <c r="D38" s="10">
        <v>16047</v>
      </c>
    </row>
    <row r="39" spans="1:4" x14ac:dyDescent="0.3">
      <c r="A39" s="1" t="s">
        <v>94</v>
      </c>
      <c r="B39" s="10">
        <v>20816</v>
      </c>
      <c r="C39" s="10">
        <v>16677</v>
      </c>
      <c r="D39" s="10">
        <v>13164</v>
      </c>
    </row>
    <row r="40" spans="1:4" x14ac:dyDescent="0.3">
      <c r="A40" s="1" t="s">
        <v>95</v>
      </c>
      <c r="B40" s="10">
        <f>SUM(B36:B39)</f>
        <v>96334</v>
      </c>
      <c r="C40" s="10">
        <f>SUM(C36:C39)</f>
        <v>75101</v>
      </c>
      <c r="D40" s="10">
        <f>SUM(D36:D39)</f>
        <v>60197</v>
      </c>
    </row>
    <row r="41" spans="1:4" x14ac:dyDescent="0.3">
      <c r="A41" s="1" t="s">
        <v>96</v>
      </c>
      <c r="B41" s="10">
        <v>72705</v>
      </c>
      <c r="C41" s="10">
        <v>61797</v>
      </c>
      <c r="D41" s="10">
        <v>48866</v>
      </c>
    </row>
    <row r="42" spans="1:4" x14ac:dyDescent="0.3">
      <c r="A42" s="11" t="s">
        <v>97</v>
      </c>
      <c r="B42" s="12">
        <v>25141</v>
      </c>
      <c r="C42" s="12"/>
      <c r="D42" s="12"/>
    </row>
    <row r="43" spans="1:4" x14ac:dyDescent="0.3">
      <c r="A43" s="1" t="s">
        <v>98</v>
      </c>
      <c r="B43" s="10">
        <v>14754</v>
      </c>
      <c r="C43" s="10">
        <v>14548</v>
      </c>
      <c r="D43" s="10">
        <v>13350</v>
      </c>
    </row>
    <row r="44" spans="1:4" x14ac:dyDescent="0.3">
      <c r="A44" s="1" t="s">
        <v>99</v>
      </c>
      <c r="B44" s="10">
        <v>16314</v>
      </c>
      <c r="C44" s="10">
        <v>11202</v>
      </c>
      <c r="D44" s="10">
        <v>8897</v>
      </c>
    </row>
    <row r="45" spans="1:4" x14ac:dyDescent="0.3">
      <c r="A45" s="1" t="s">
        <v>100</v>
      </c>
      <c r="B45" s="10">
        <f>SUM(B40:B44)</f>
        <v>225248</v>
      </c>
      <c r="C45" s="10">
        <f>SUM(C40:C44)</f>
        <v>162648</v>
      </c>
      <c r="D45" s="10">
        <f>SUM(D40:D44)</f>
        <v>131310</v>
      </c>
    </row>
    <row r="46" spans="1:4" x14ac:dyDescent="0.3">
      <c r="A46" s="1"/>
      <c r="B46" s="10"/>
      <c r="C46" s="10"/>
      <c r="D46" s="10"/>
    </row>
    <row r="47" spans="1:4" x14ac:dyDescent="0.3">
      <c r="A47" s="11" t="s">
        <v>110</v>
      </c>
      <c r="B47" s="12"/>
      <c r="C47" s="12"/>
      <c r="D47" s="12"/>
    </row>
    <row r="48" spans="1:4" ht="15" thickBot="1" x14ac:dyDescent="0.35">
      <c r="A48" s="13" t="s">
        <v>101</v>
      </c>
      <c r="B48" s="14">
        <v>47183</v>
      </c>
      <c r="C48" s="14">
        <v>38192</v>
      </c>
      <c r="D48" s="14">
        <v>34616</v>
      </c>
    </row>
    <row r="49" spans="1:4" ht="15" thickTop="1" x14ac:dyDescent="0.3">
      <c r="A49" s="1" t="s">
        <v>102</v>
      </c>
      <c r="B49">
        <v>32439</v>
      </c>
      <c r="C49">
        <v>23663</v>
      </c>
      <c r="D49">
        <v>18170</v>
      </c>
    </row>
    <row r="50" spans="1:4" x14ac:dyDescent="0.3">
      <c r="A50" s="1" t="s">
        <v>103</v>
      </c>
      <c r="B50">
        <v>8190</v>
      </c>
      <c r="C50">
        <v>6536</v>
      </c>
      <c r="D50">
        <v>5097</v>
      </c>
    </row>
    <row r="51" spans="1:4" x14ac:dyDescent="0.3">
      <c r="A51" s="1" t="s">
        <v>104</v>
      </c>
      <c r="B51" s="10">
        <f>SUM(B48:B50)</f>
        <v>87812</v>
      </c>
      <c r="C51" s="10">
        <f>SUM(C48:C50)</f>
        <v>68391</v>
      </c>
      <c r="D51" s="10">
        <f>SUM(D48:D50)</f>
        <v>57883</v>
      </c>
    </row>
    <row r="52" spans="1:4" x14ac:dyDescent="0.3">
      <c r="A52" s="1" t="s">
        <v>105</v>
      </c>
      <c r="B52" s="10">
        <v>39791</v>
      </c>
      <c r="C52" s="10">
        <v>9650</v>
      </c>
      <c r="D52" s="10"/>
    </row>
    <row r="53" spans="1:4" x14ac:dyDescent="0.3">
      <c r="A53" s="1" t="s">
        <v>121</v>
      </c>
      <c r="B53" s="10">
        <v>23414</v>
      </c>
      <c r="C53" s="10">
        <v>23495</v>
      </c>
      <c r="D53" s="10">
        <v>24743</v>
      </c>
    </row>
    <row r="54" spans="1:4" x14ac:dyDescent="0.3">
      <c r="A54" s="1" t="s">
        <v>106</v>
      </c>
      <c r="B54" s="10">
        <v>12171</v>
      </c>
      <c r="C54" s="10">
        <v>17563</v>
      </c>
      <c r="D54" s="10">
        <v>20975</v>
      </c>
    </row>
    <row r="55" spans="1:4" x14ac:dyDescent="0.3">
      <c r="A55" s="1" t="s">
        <v>107</v>
      </c>
      <c r="B55" s="10"/>
      <c r="C55" s="10"/>
      <c r="D55" s="10"/>
    </row>
    <row r="56" spans="1:4" x14ac:dyDescent="0.3">
      <c r="A56" s="11" t="s">
        <v>108</v>
      </c>
      <c r="B56" s="12"/>
      <c r="C56" s="12"/>
      <c r="D56" s="12"/>
    </row>
    <row r="57" spans="1:4" x14ac:dyDescent="0.3">
      <c r="A57" s="1" t="s">
        <v>112</v>
      </c>
      <c r="B57" s="10"/>
      <c r="C57" s="10"/>
      <c r="D57" s="10"/>
    </row>
    <row r="58" spans="1:4" x14ac:dyDescent="0.3">
      <c r="A58" s="1" t="s">
        <v>120</v>
      </c>
      <c r="B58" s="10"/>
      <c r="C58" s="10"/>
      <c r="D58" s="10"/>
    </row>
    <row r="59" spans="1:4" x14ac:dyDescent="0.3">
      <c r="A59" s="1" t="s">
        <v>109</v>
      </c>
      <c r="B59" s="10"/>
      <c r="C59" s="10"/>
      <c r="D59" s="10"/>
    </row>
    <row r="60" spans="1:4" x14ac:dyDescent="0.3">
      <c r="A60" s="1" t="s">
        <v>111</v>
      </c>
      <c r="B60" s="10"/>
      <c r="C60" s="10"/>
      <c r="D60" s="10"/>
    </row>
    <row r="61" spans="1:4" x14ac:dyDescent="0.3">
      <c r="A61" s="1" t="s">
        <v>113</v>
      </c>
      <c r="B61" s="10"/>
      <c r="C61" s="10"/>
      <c r="D61" s="10"/>
    </row>
    <row r="62" spans="1:4" x14ac:dyDescent="0.3">
      <c r="A62" s="11" t="s">
        <v>114</v>
      </c>
      <c r="B62" s="12"/>
      <c r="C62" s="12"/>
      <c r="D62" s="12"/>
    </row>
    <row r="63" spans="1:4" x14ac:dyDescent="0.3">
      <c r="A63" s="1" t="s">
        <v>115</v>
      </c>
      <c r="B63" s="10">
        <v>5</v>
      </c>
      <c r="C63" s="10">
        <v>5</v>
      </c>
      <c r="D63" s="10">
        <v>5</v>
      </c>
    </row>
    <row r="64" spans="1:4" x14ac:dyDescent="0.3">
      <c r="A64" s="1" t="s">
        <v>116</v>
      </c>
      <c r="B64" s="10">
        <v>-1837</v>
      </c>
      <c r="C64" s="10">
        <v>-1837</v>
      </c>
      <c r="D64" s="10">
        <v>-1837</v>
      </c>
    </row>
    <row r="65" spans="1:4" x14ac:dyDescent="0.3">
      <c r="A65" s="1" t="s">
        <v>117</v>
      </c>
      <c r="B65" s="10">
        <v>33658</v>
      </c>
      <c r="C65" s="10">
        <v>26791</v>
      </c>
      <c r="D65" s="10">
        <v>21389</v>
      </c>
    </row>
    <row r="66" spans="1:4" x14ac:dyDescent="0.3">
      <c r="A66" s="1" t="s">
        <v>118</v>
      </c>
      <c r="B66" s="10">
        <v>-986</v>
      </c>
      <c r="C66" s="10">
        <v>-1035</v>
      </c>
      <c r="D66" s="10">
        <v>-484</v>
      </c>
    </row>
    <row r="67" spans="1:4" x14ac:dyDescent="0.3">
      <c r="A67" s="1" t="s">
        <v>119</v>
      </c>
      <c r="B67" s="10">
        <v>31220</v>
      </c>
      <c r="C67" s="10">
        <v>19625</v>
      </c>
      <c r="D67" s="10">
        <v>8636</v>
      </c>
    </row>
    <row r="68" spans="1:4" x14ac:dyDescent="0.3">
      <c r="A68" s="11" t="s">
        <v>122</v>
      </c>
      <c r="B68" s="12">
        <f>SUM(B56:B67)</f>
        <v>62060</v>
      </c>
      <c r="C68" s="12">
        <f>SUM(C56:C67)</f>
        <v>43549</v>
      </c>
      <c r="D68" s="12">
        <f>SUM(D56:D67)</f>
        <v>27709</v>
      </c>
    </row>
    <row r="69" spans="1:4" ht="15" thickBot="1" x14ac:dyDescent="0.35">
      <c r="A69" s="13" t="s">
        <v>123</v>
      </c>
      <c r="B69" s="14">
        <f>B68+SUM(B51:B54)</f>
        <v>225248</v>
      </c>
      <c r="C69" s="14">
        <f>C68+SUM(C51:C54)</f>
        <v>162648</v>
      </c>
      <c r="D69" s="14">
        <f>D68+SUM(D51:D54)</f>
        <v>131310</v>
      </c>
    </row>
    <row r="70" spans="1:4" ht="15" thickTop="1" x14ac:dyDescent="0.3"/>
    <row r="71" spans="1:4" x14ac:dyDescent="0.3">
      <c r="A71" s="28" t="s">
        <v>13</v>
      </c>
      <c r="B71" s="28"/>
      <c r="C71" s="28"/>
      <c r="D71" s="28"/>
    </row>
    <row r="72" spans="1:4" x14ac:dyDescent="0.3">
      <c r="B72" s="27" t="s">
        <v>57</v>
      </c>
      <c r="C72" s="27"/>
      <c r="D72" s="27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 t="s">
        <v>124</v>
      </c>
      <c r="B75" s="17">
        <v>32173</v>
      </c>
      <c r="C75" s="17">
        <v>21856</v>
      </c>
      <c r="D75" s="17">
        <v>19934</v>
      </c>
    </row>
    <row r="76" spans="1:4" x14ac:dyDescent="0.3">
      <c r="A76" t="s">
        <v>125</v>
      </c>
      <c r="B76" s="10"/>
      <c r="C76" s="10"/>
      <c r="D76" s="10"/>
    </row>
    <row r="77" spans="1:4" x14ac:dyDescent="0.3">
      <c r="A77" s="18" t="s">
        <v>81</v>
      </c>
      <c r="B77" s="17">
        <v>11588</v>
      </c>
      <c r="C77" s="17">
        <v>10073</v>
      </c>
      <c r="D77" s="17">
        <v>3033</v>
      </c>
    </row>
    <row r="78" spans="1:4" x14ac:dyDescent="0.3">
      <c r="A78" s="1" t="s">
        <v>126</v>
      </c>
      <c r="B78" s="10"/>
      <c r="C78" s="10"/>
      <c r="D78" s="10"/>
    </row>
    <row r="79" spans="1:4" x14ac:dyDescent="0.3">
      <c r="A79" s="19" t="s">
        <v>127</v>
      </c>
      <c r="B79" s="10">
        <v>21789</v>
      </c>
      <c r="C79" s="10">
        <v>15341</v>
      </c>
      <c r="D79" s="10">
        <v>11478</v>
      </c>
    </row>
    <row r="80" spans="1:4" x14ac:dyDescent="0.3">
      <c r="A80" s="19" t="s">
        <v>128</v>
      </c>
      <c r="B80" s="10">
        <v>6864</v>
      </c>
      <c r="C80" s="10">
        <v>5418</v>
      </c>
      <c r="D80" s="10">
        <v>4215</v>
      </c>
    </row>
    <row r="81" spans="1:4" x14ac:dyDescent="0.3">
      <c r="A81" s="19" t="s">
        <v>71</v>
      </c>
      <c r="B81" s="10">
        <v>164</v>
      </c>
      <c r="C81" s="10">
        <v>274</v>
      </c>
      <c r="D81" s="10">
        <v>202</v>
      </c>
    </row>
    <row r="82" spans="1:4" x14ac:dyDescent="0.3">
      <c r="A82" s="19" t="s">
        <v>129</v>
      </c>
      <c r="B82" s="10">
        <v>-249</v>
      </c>
      <c r="C82" s="10">
        <v>219</v>
      </c>
      <c r="D82" s="10">
        <v>-292</v>
      </c>
    </row>
    <row r="83" spans="1:4" x14ac:dyDescent="0.3">
      <c r="A83" s="19" t="s">
        <v>130</v>
      </c>
      <c r="B83" s="10">
        <v>796</v>
      </c>
      <c r="C83" s="10">
        <v>441</v>
      </c>
      <c r="D83" s="10">
        <v>-29</v>
      </c>
    </row>
    <row r="84" spans="1:4" x14ac:dyDescent="0.3">
      <c r="A84" s="1" t="s">
        <v>131</v>
      </c>
      <c r="B84" s="10"/>
      <c r="C84" s="10"/>
      <c r="D84" s="10"/>
    </row>
    <row r="85" spans="1:4" x14ac:dyDescent="0.3">
      <c r="A85" s="1" t="s">
        <v>93</v>
      </c>
      <c r="B85" s="10">
        <v>-3278</v>
      </c>
      <c r="C85" s="10">
        <v>-1314</v>
      </c>
      <c r="D85" s="10">
        <v>-3583</v>
      </c>
    </row>
    <row r="86" spans="1:4" x14ac:dyDescent="0.3">
      <c r="A86" s="1" t="s">
        <v>94</v>
      </c>
      <c r="B86" s="10">
        <v>-7681</v>
      </c>
      <c r="C86" s="10">
        <v>-4615</v>
      </c>
      <c r="D86" s="10">
        <v>-4780</v>
      </c>
    </row>
    <row r="87" spans="1:4" x14ac:dyDescent="0.3">
      <c r="A87" s="1" t="s">
        <v>101</v>
      </c>
      <c r="B87" s="10">
        <v>8193</v>
      </c>
      <c r="C87" s="10">
        <v>3263</v>
      </c>
      <c r="D87" s="10">
        <v>7100</v>
      </c>
    </row>
    <row r="88" spans="1:4" x14ac:dyDescent="0.3">
      <c r="A88" s="1" t="s">
        <v>132</v>
      </c>
      <c r="B88" s="10">
        <v>-1383</v>
      </c>
      <c r="C88" s="10">
        <v>472</v>
      </c>
      <c r="D88" s="10">
        <v>283</v>
      </c>
    </row>
    <row r="89" spans="1:4" x14ac:dyDescent="0.3">
      <c r="A89" s="1" t="s">
        <v>103</v>
      </c>
      <c r="B89" s="10">
        <v>1711</v>
      </c>
      <c r="C89" s="10">
        <v>1151</v>
      </c>
      <c r="D89" s="10">
        <v>738</v>
      </c>
    </row>
    <row r="90" spans="1:4" x14ac:dyDescent="0.3">
      <c r="A90" s="1" t="s">
        <v>133</v>
      </c>
      <c r="B90" s="10">
        <f>SUM(B77:B89)</f>
        <v>38514</v>
      </c>
      <c r="C90" s="10">
        <f>SUM(C77:C89)</f>
        <v>30723</v>
      </c>
      <c r="D90" s="10">
        <f>SUM(D77:D89)</f>
        <v>18365</v>
      </c>
    </row>
    <row r="91" spans="1:4" x14ac:dyDescent="0.3">
      <c r="A91" s="11" t="s">
        <v>134</v>
      </c>
      <c r="B91" s="12"/>
      <c r="C91" s="12"/>
      <c r="D91" s="12"/>
    </row>
    <row r="92" spans="1:4" x14ac:dyDescent="0.3">
      <c r="A92" s="9" t="s">
        <v>135</v>
      </c>
      <c r="B92" s="10">
        <v>-16861</v>
      </c>
      <c r="C92" s="10">
        <v>-13427</v>
      </c>
      <c r="D92" s="10">
        <v>-11955</v>
      </c>
    </row>
    <row r="93" spans="1:4" x14ac:dyDescent="0.3">
      <c r="A93" s="1" t="s">
        <v>136</v>
      </c>
      <c r="B93" s="10">
        <v>4172</v>
      </c>
      <c r="C93" s="10">
        <v>2104</v>
      </c>
      <c r="D93" s="10">
        <v>1897</v>
      </c>
    </row>
    <row r="94" spans="1:4" x14ac:dyDescent="0.3">
      <c r="A94" s="1" t="s">
        <v>137</v>
      </c>
      <c r="B94" s="10">
        <v>-2461</v>
      </c>
      <c r="C94" s="10">
        <v>-2186</v>
      </c>
      <c r="D94" s="10">
        <v>-13972</v>
      </c>
    </row>
    <row r="95" spans="1:4" x14ac:dyDescent="0.3">
      <c r="A95" s="1" t="s">
        <v>138</v>
      </c>
      <c r="B95" s="10">
        <v>22681</v>
      </c>
      <c r="C95" s="10">
        <v>8240</v>
      </c>
      <c r="D95" s="10">
        <v>9677</v>
      </c>
    </row>
    <row r="96" spans="1:4" x14ac:dyDescent="0.3">
      <c r="A96" s="1" t="s">
        <v>139</v>
      </c>
      <c r="B96" s="10">
        <v>-31812</v>
      </c>
      <c r="C96" s="10">
        <v>-7100</v>
      </c>
      <c r="D96" s="10">
        <v>-12731</v>
      </c>
    </row>
    <row r="97" spans="1:4" x14ac:dyDescent="0.3">
      <c r="A97" s="1" t="s">
        <v>140</v>
      </c>
      <c r="B97" s="10">
        <f>SUM(B92:B96)</f>
        <v>-24281</v>
      </c>
      <c r="C97" s="10">
        <f>SUM(C92:C96)</f>
        <v>-12369</v>
      </c>
      <c r="D97" s="10">
        <f>SUM(D92:D96)</f>
        <v>-27084</v>
      </c>
    </row>
    <row r="98" spans="1:4" x14ac:dyDescent="0.3">
      <c r="A98" s="1" t="s">
        <v>146</v>
      </c>
      <c r="B98" s="10"/>
      <c r="C98" s="10"/>
      <c r="D98" s="10"/>
    </row>
    <row r="99" spans="1:4" x14ac:dyDescent="0.3">
      <c r="A99" s="1" t="s">
        <v>141</v>
      </c>
      <c r="B99" s="10">
        <v>2273</v>
      </c>
      <c r="C99" s="10">
        <v>768</v>
      </c>
      <c r="D99" s="10">
        <v>16228</v>
      </c>
    </row>
    <row r="100" spans="1:4" x14ac:dyDescent="0.3">
      <c r="A100" s="1" t="s">
        <v>142</v>
      </c>
      <c r="B100" s="10">
        <v>-2684</v>
      </c>
      <c r="C100" s="10">
        <v>-668</v>
      </c>
      <c r="D100" s="10">
        <v>-1301</v>
      </c>
    </row>
    <row r="101" spans="1:4" x14ac:dyDescent="0.3">
      <c r="A101" s="11" t="s">
        <v>143</v>
      </c>
      <c r="B101" s="12">
        <v>-9628</v>
      </c>
      <c r="C101" s="12">
        <v>-7449</v>
      </c>
      <c r="D101" s="12">
        <v>-4799</v>
      </c>
    </row>
    <row r="102" spans="1:4" x14ac:dyDescent="0.3">
      <c r="A102" s="9" t="s">
        <v>144</v>
      </c>
      <c r="B102" s="10">
        <v>-27</v>
      </c>
      <c r="C102" s="10">
        <v>-337</v>
      </c>
      <c r="D102" s="10">
        <v>-200</v>
      </c>
    </row>
    <row r="103" spans="1:4" x14ac:dyDescent="0.3">
      <c r="A103" s="1" t="s">
        <v>145</v>
      </c>
      <c r="B103" s="10">
        <f>SUM(B99:B102)</f>
        <v>-10066</v>
      </c>
      <c r="C103" s="10">
        <f>SUM(C99:C102)</f>
        <v>-7686</v>
      </c>
      <c r="D103" s="10">
        <f>SUM(D99:D102)</f>
        <v>9928</v>
      </c>
    </row>
    <row r="104" spans="1:4" x14ac:dyDescent="0.3">
      <c r="A104" s="1" t="s">
        <v>147</v>
      </c>
      <c r="B104" s="10">
        <v>70</v>
      </c>
      <c r="C104" s="10">
        <v>-351</v>
      </c>
      <c r="D104" s="10">
        <v>713</v>
      </c>
    </row>
    <row r="105" spans="1:4" x14ac:dyDescent="0.3">
      <c r="A105" s="1" t="s">
        <v>148</v>
      </c>
      <c r="B105" s="10">
        <f>B90+B97+B103+B104</f>
        <v>4237</v>
      </c>
      <c r="C105" s="10">
        <f>C90+C97+C103+C104</f>
        <v>10317</v>
      </c>
      <c r="D105" s="10">
        <f>D90+D97+D103+D104</f>
        <v>1922</v>
      </c>
    </row>
    <row r="106" spans="1:4" x14ac:dyDescent="0.3">
      <c r="A106" s="1" t="s">
        <v>149</v>
      </c>
      <c r="B106" s="10">
        <f>B105+B75</f>
        <v>36410</v>
      </c>
      <c r="C106" s="10">
        <f>C105+C75</f>
        <v>32173</v>
      </c>
      <c r="D106" s="10">
        <f>D105+D75</f>
        <v>21856</v>
      </c>
    </row>
    <row r="107" spans="1:4" x14ac:dyDescent="0.3">
      <c r="A107" s="1" t="s">
        <v>150</v>
      </c>
      <c r="B107" s="10"/>
      <c r="C107" s="10"/>
      <c r="D107" s="10"/>
    </row>
    <row r="108" spans="1:4" x14ac:dyDescent="0.3">
      <c r="A108" s="1" t="s">
        <v>151</v>
      </c>
      <c r="B108" s="10">
        <v>875</v>
      </c>
      <c r="C108" s="10">
        <v>854</v>
      </c>
      <c r="D108" s="10">
        <v>328</v>
      </c>
    </row>
    <row r="109" spans="1:4" x14ac:dyDescent="0.3">
      <c r="A109" s="1" t="s">
        <v>152</v>
      </c>
      <c r="B109" s="10">
        <v>3361</v>
      </c>
      <c r="C109" s="10"/>
      <c r="D109" s="10"/>
    </row>
    <row r="110" spans="1:4" x14ac:dyDescent="0.3">
      <c r="A110" s="1" t="s">
        <v>153</v>
      </c>
      <c r="B110" s="10">
        <v>647</v>
      </c>
      <c r="C110" s="10">
        <v>381</v>
      </c>
      <c r="D110" s="10">
        <v>200</v>
      </c>
    </row>
    <row r="111" spans="1:4" x14ac:dyDescent="0.3">
      <c r="A111" s="11" t="s">
        <v>154</v>
      </c>
      <c r="B111" s="12">
        <v>39</v>
      </c>
      <c r="C111" s="12">
        <v>194</v>
      </c>
      <c r="D111" s="12">
        <v>119</v>
      </c>
    </row>
    <row r="112" spans="1:4" x14ac:dyDescent="0.3">
      <c r="A112" s="11" t="s">
        <v>155</v>
      </c>
      <c r="B112" s="12">
        <v>881</v>
      </c>
      <c r="C112" s="12">
        <v>1184</v>
      </c>
      <c r="D112" s="12">
        <v>957</v>
      </c>
    </row>
    <row r="113" spans="1:4" ht="15" thickBot="1" x14ac:dyDescent="0.35">
      <c r="A113" s="13" t="s">
        <v>156</v>
      </c>
      <c r="B113" s="14">
        <v>7870</v>
      </c>
      <c r="C113" s="14"/>
      <c r="D113" s="14"/>
    </row>
    <row r="114" spans="1:4" ht="15" thickTop="1" x14ac:dyDescent="0.3">
      <c r="A114" s="9" t="s">
        <v>157</v>
      </c>
      <c r="B114" s="10">
        <v>13723</v>
      </c>
      <c r="C114" s="10">
        <v>10615</v>
      </c>
      <c r="D114" s="10">
        <v>9637</v>
      </c>
    </row>
    <row r="115" spans="1:4" x14ac:dyDescent="0.3">
      <c r="A115" s="9" t="s">
        <v>158</v>
      </c>
      <c r="B115" s="10">
        <v>1362</v>
      </c>
      <c r="C115" s="10">
        <v>3641</v>
      </c>
      <c r="D115" s="10">
        <v>3541</v>
      </c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15" zoomScale="70" zoomScaleNormal="70" workbookViewId="0">
      <selection activeCell="I22" sqref="I22"/>
    </sheetView>
  </sheetViews>
  <sheetFormatPr defaultRowHeight="14.4" x14ac:dyDescent="0.3"/>
  <cols>
    <col min="1" max="1" width="4.6640625" customWidth="1"/>
    <col min="2" max="2" width="44.88671875" customWidth="1"/>
    <col min="3" max="3" width="41.33203125" customWidth="1"/>
  </cols>
  <sheetData>
    <row r="1" spans="1:10" ht="60" customHeight="1" x14ac:dyDescent="0.5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3">
      <c r="C2" s="27" t="s">
        <v>59</v>
      </c>
      <c r="D2" s="27"/>
      <c r="E2" s="27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>
        <f>'Financial Statements'!B40/'Financial Statements'!B51</f>
        <v>1.0970482394205803</v>
      </c>
      <c r="D5">
        <f>'Financial Statements'!C40/'Financial Statements'!C51</f>
        <v>1.0981123247210891</v>
      </c>
      <c r="E5">
        <f>'Financial Statements'!D40/'Financial Statements'!D51</f>
        <v>1.039977195376881</v>
      </c>
    </row>
    <row r="6" spans="1:10" x14ac:dyDescent="0.3">
      <c r="A6" s="22">
        <f t="shared" ref="A6:A13" si="0">+A5+0.1</f>
        <v>1.2000000000000002</v>
      </c>
      <c r="B6" s="1" t="s">
        <v>16</v>
      </c>
      <c r="C6">
        <f>('Financial Statements'!B36+'Financial Statements'!B37+'Financial Statements'!B39)/'Financial Statements'!B51</f>
        <v>0.86362911674941922</v>
      </c>
      <c r="D6">
        <f>('Financial Statements'!C36+'Financial Statements'!C37+'Financial Statements'!C39)/'Financial Statements'!C51</f>
        <v>0.84699741194016753</v>
      </c>
      <c r="E6">
        <f>('Financial Statements'!D36+'Financial Statements'!D37+'Financial Statements'!D39)/'Financial Statements'!D51</f>
        <v>0.76274553841369663</v>
      </c>
    </row>
    <row r="7" spans="1:10" x14ac:dyDescent="0.3">
      <c r="A7" s="22">
        <f t="shared" si="0"/>
        <v>1.3000000000000003</v>
      </c>
      <c r="B7" s="1" t="s">
        <v>17</v>
      </c>
      <c r="C7">
        <f>'Financial Statements'!B36/'Financial Statements'!B51</f>
        <v>0.41101443993987152</v>
      </c>
      <c r="D7">
        <f>'Financial Statements'!C36/'Financial Statements'!C51</f>
        <v>0.46424237107221711</v>
      </c>
      <c r="E7">
        <f>'Financial Statements'!D36/'Financial Statements'!D51</f>
        <v>0.35454278458269267</v>
      </c>
    </row>
    <row r="8" spans="1:10" x14ac:dyDescent="0.3">
      <c r="A8" s="22">
        <f t="shared" si="0"/>
        <v>1.4000000000000004</v>
      </c>
      <c r="B8" s="1" t="s">
        <v>18</v>
      </c>
      <c r="C8">
        <f>'Financial Statements'!B40/(('Financial Statements'!B15-SUM('Financial Statements'!B79:B83))/365)</f>
        <v>148.60263632790543</v>
      </c>
      <c r="D8">
        <f>'Financial Statements'!C40/(('Financial Statements'!C15-SUM('Financial Statements'!C79:C83))/365)</f>
        <v>137.9053744723881</v>
      </c>
      <c r="E8">
        <f>'Financial Statements'!D40/(('Financial Statements'!D15-SUM('Financial Statements'!D79:D83))/365)</f>
        <v>138.89917565397695</v>
      </c>
    </row>
    <row r="9" spans="1:10" x14ac:dyDescent="0.3">
      <c r="A9" s="22">
        <f t="shared" si="0"/>
        <v>1.5000000000000004</v>
      </c>
      <c r="B9" s="1" t="s">
        <v>19</v>
      </c>
      <c r="C9">
        <f>365*'Financial Statements'!B85/'Financial Statements'!B9</f>
        <v>-7.2278537599072106</v>
      </c>
      <c r="D9">
        <f>365*'Financial Statements'!C85/'Financial Statements'!C9</f>
        <v>-3.4465635689442067</v>
      </c>
      <c r="E9">
        <f>365*'Financial Statements'!D85/'Financial Statements'!D9</f>
        <v>-11.683626065359944</v>
      </c>
    </row>
    <row r="10" spans="1:10" x14ac:dyDescent="0.3">
      <c r="A10" s="22">
        <f t="shared" si="0"/>
        <v>1.6000000000000005</v>
      </c>
      <c r="B10" s="1" t="s">
        <v>20</v>
      </c>
      <c r="C10">
        <f>365*'Financial Statements'!B48/'Financial Statements'!B9</f>
        <v>104.03655398221535</v>
      </c>
      <c r="D10">
        <f>365*'Financial Statements'!C48/'Financial Statements'!C9</f>
        <v>100.1759176751272</v>
      </c>
      <c r="E10">
        <f>365*'Financial Statements'!D48/'Financial Statements'!D9</f>
        <v>112.87758857898405</v>
      </c>
    </row>
    <row r="11" spans="1:10" x14ac:dyDescent="0.3">
      <c r="A11" s="22">
        <f t="shared" si="0"/>
        <v>1.7000000000000006</v>
      </c>
      <c r="B11" s="1" t="s">
        <v>21</v>
      </c>
      <c r="C11">
        <f>365*'Financial Statements'!B39/'Financial Statements'!B9</f>
        <v>45.898414846317415</v>
      </c>
      <c r="D11">
        <f>365*'Financial Statements'!C39/'Financial Statements'!C9</f>
        <v>43.743029405846677</v>
      </c>
      <c r="E11">
        <f>365*'Financial Statements'!D39/'Financial Statements'!D9</f>
        <v>42.92583129344078</v>
      </c>
    </row>
    <row r="12" spans="1:10" x14ac:dyDescent="0.3">
      <c r="A12" s="22">
        <f t="shared" si="0"/>
        <v>1.8000000000000007</v>
      </c>
      <c r="B12" s="1" t="s">
        <v>22</v>
      </c>
      <c r="C12">
        <f>C9-C10+C11</f>
        <v>-65.365992895805135</v>
      </c>
      <c r="D12">
        <f>D9-D10+D11</f>
        <v>-59.879451838224718</v>
      </c>
      <c r="E12">
        <f>E9-E10+E11</f>
        <v>-81.635383350903211</v>
      </c>
    </row>
    <row r="13" spans="1:10" x14ac:dyDescent="0.3">
      <c r="A13" s="22">
        <f t="shared" si="0"/>
        <v>1.9000000000000008</v>
      </c>
      <c r="B13" s="1" t="s">
        <v>23</v>
      </c>
      <c r="C13" s="25">
        <f>C14/'Financial Statements'!B7</f>
        <v>3.0379079002716365E-2</v>
      </c>
      <c r="D13" s="25">
        <f>D14/'Financial Statements'!C7</f>
        <v>2.8812256587958968E-2</v>
      </c>
      <c r="E13" s="25">
        <f>E14/'Financial Statements'!D7</f>
        <v>1.3009793889782196E-2</v>
      </c>
    </row>
    <row r="14" spans="1:10" x14ac:dyDescent="0.3">
      <c r="A14" s="22"/>
      <c r="B14" s="19" t="s">
        <v>24</v>
      </c>
      <c r="C14">
        <f>'Financial Statements'!B40-'Financial Statements'!B51</f>
        <v>8522</v>
      </c>
      <c r="D14">
        <f>'Financial Statements'!C40-'Financial Statements'!C51</f>
        <v>6710</v>
      </c>
      <c r="E14">
        <f>'Financial Statements'!D40-'Financial Statements'!D51</f>
        <v>2314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5" x14ac:dyDescent="0.3">
      <c r="A17" s="22">
        <f>+A16+0.1</f>
        <v>2.1</v>
      </c>
      <c r="B17" s="1" t="s">
        <v>11</v>
      </c>
      <c r="C17">
        <f>('Financial Statements'!B7-'Financial Statements'!B9)/'Financial Statements'!B7</f>
        <v>0.40990011478600608</v>
      </c>
      <c r="D17">
        <f>('Financial Statements'!C7-'Financial Statements'!C9)/'Financial Statements'!C7</f>
        <v>0.40247416128852193</v>
      </c>
      <c r="E17">
        <f>('Financial Statements'!D7-'Financial Statements'!D9)/'Financial Statements'!D7</f>
        <v>0.3706835482891615</v>
      </c>
    </row>
    <row r="18" spans="1:5" x14ac:dyDescent="0.3">
      <c r="A18" s="22">
        <f>+A17+0.1</f>
        <v>2.2000000000000002</v>
      </c>
      <c r="B18" s="1" t="s">
        <v>26</v>
      </c>
      <c r="C18">
        <f>C19/'Financial Statements'!B7</f>
        <v>0.12950855904349748</v>
      </c>
      <c r="D18">
        <f>D19/'Financial Statements'!C7</f>
        <v>0.11920802792770743</v>
      </c>
      <c r="E18">
        <f>E19/'Financial Statements'!D7</f>
        <v>8.7616520301800227E-2</v>
      </c>
    </row>
    <row r="19" spans="1:5" x14ac:dyDescent="0.3">
      <c r="A19" s="22"/>
      <c r="B19" s="19" t="s">
        <v>27</v>
      </c>
      <c r="C19">
        <f>'Financial Statements'!B16+'Financial Statements'!B79</f>
        <v>36330</v>
      </c>
      <c r="D19">
        <f>'Financial Statements'!C16+'Financial Statements'!C79</f>
        <v>27762</v>
      </c>
      <c r="E19">
        <f>'Financial Statements'!D16+'Financial Statements'!D79</f>
        <v>15584</v>
      </c>
    </row>
    <row r="20" spans="1:5" x14ac:dyDescent="0.3">
      <c r="A20" s="22">
        <f>+A18+0.1</f>
        <v>2.3000000000000003</v>
      </c>
      <c r="B20" s="1" t="s">
        <v>28</v>
      </c>
      <c r="C20">
        <f>C21/'Financial Statements'!B7</f>
        <v>5.1835506662579051E-2</v>
      </c>
      <c r="D20">
        <f>D21/'Financial Statements'!C7</f>
        <v>5.3334879147397665E-2</v>
      </c>
      <c r="E20">
        <f>E21/'Financial Statements'!D7</f>
        <v>2.3084794170892695E-2</v>
      </c>
    </row>
    <row r="21" spans="1:5" x14ac:dyDescent="0.3">
      <c r="A21" s="22"/>
      <c r="B21" s="19" t="s">
        <v>29</v>
      </c>
      <c r="C21">
        <f>'Financial Statements'!B16</f>
        <v>14541</v>
      </c>
      <c r="D21">
        <f>'Financial Statements'!C16</f>
        <v>12421</v>
      </c>
      <c r="E21">
        <f>'Financial Statements'!D16</f>
        <v>4106</v>
      </c>
    </row>
    <row r="22" spans="1:5" x14ac:dyDescent="0.3">
      <c r="A22" s="22">
        <f>+A20+0.1</f>
        <v>2.4000000000000004</v>
      </c>
      <c r="B22" s="1" t="s">
        <v>30</v>
      </c>
      <c r="C22">
        <f>'Financial Statements'!B24/('Financial Statements'!B7-'Financial Statements'!B9)</f>
        <v>0.1007774859548119</v>
      </c>
      <c r="D22">
        <f>'Financial Statements'!C24/('Financial Statements'!C7-'Financial Statements'!C9)</f>
        <v>0.10746711333496922</v>
      </c>
      <c r="E22">
        <f>'Financial Statements'!D24/('Financial Statements'!D7-'Financial Statements'!D9)</f>
        <v>4.6001941394163685E-2</v>
      </c>
    </row>
    <row r="23" spans="1:5" x14ac:dyDescent="0.3">
      <c r="A23" s="22"/>
    </row>
    <row r="24" spans="1:5" x14ac:dyDescent="0.3">
      <c r="A24" s="22">
        <f>+A16+1</f>
        <v>3</v>
      </c>
      <c r="B24" s="9" t="s">
        <v>31</v>
      </c>
    </row>
    <row r="25" spans="1:5" x14ac:dyDescent="0.3">
      <c r="A25" s="22">
        <f t="shared" ref="A25:A30" si="1">+A24+0.1</f>
        <v>3.1</v>
      </c>
      <c r="B25" s="1" t="s">
        <v>32</v>
      </c>
      <c r="C25">
        <f>'Financial Statements'!B53/'Financial Statements'!B68</f>
        <v>0.37728005156300354</v>
      </c>
      <c r="D25">
        <f>'Financial Statements'!C53/'Financial Statements'!C68</f>
        <v>0.53950722175021237</v>
      </c>
      <c r="E25">
        <f>'Financial Statements'!D53/'Financial Statements'!D68</f>
        <v>0.89295896640080841</v>
      </c>
    </row>
    <row r="26" spans="1:5" x14ac:dyDescent="0.3">
      <c r="A26" s="22">
        <f t="shared" si="1"/>
        <v>3.2</v>
      </c>
      <c r="B26" s="1" t="s">
        <v>33</v>
      </c>
      <c r="C26">
        <f>'Financial Statements'!B53/'Financial Statements'!B45</f>
        <v>0.10394764881375196</v>
      </c>
      <c r="D26">
        <f>'Financial Statements'!C53/'Financial Statements'!C45</f>
        <v>0.14445305198957256</v>
      </c>
      <c r="E26">
        <f>'Financial Statements'!D53/'Financial Statements'!D45</f>
        <v>0.18843195491584799</v>
      </c>
    </row>
    <row r="27" spans="1:5" x14ac:dyDescent="0.3">
      <c r="A27" s="22">
        <f t="shared" si="1"/>
        <v>3.3000000000000003</v>
      </c>
      <c r="B27" s="1" t="s">
        <v>34</v>
      </c>
      <c r="C27">
        <f>'Financial Statements'!B53/('Financial Statements'!B53+'Financial Statements'!B68)</f>
        <v>0.27393125394856915</v>
      </c>
      <c r="D27">
        <f>'Financial Statements'!C53/('Financial Statements'!C53+'Financial Statements'!C68)</f>
        <v>0.35044150110375277</v>
      </c>
      <c r="E27">
        <f>'Financial Statements'!D53/('Financial Statements'!D53+'Financial Statements'!D68)</f>
        <v>0.47172653092351102</v>
      </c>
    </row>
    <row r="28" spans="1:5" x14ac:dyDescent="0.3">
      <c r="A28" s="22">
        <f t="shared" si="1"/>
        <v>3.4000000000000004</v>
      </c>
      <c r="B28" s="1" t="s">
        <v>35</v>
      </c>
      <c r="C28">
        <f>'Financial Statements'!B16/'Financial Statements'!B108</f>
        <v>16.618285714285715</v>
      </c>
      <c r="D28">
        <f>'Financial Statements'!C16/'Financial Statements'!C108</f>
        <v>14.544496487119439</v>
      </c>
      <c r="E28">
        <f>'Financial Statements'!D16/'Financial Statements'!D108</f>
        <v>12.518292682926829</v>
      </c>
    </row>
    <row r="29" spans="1:5" x14ac:dyDescent="0.3">
      <c r="A29" s="22">
        <f t="shared" si="1"/>
        <v>3.5000000000000004</v>
      </c>
      <c r="B29" s="1" t="s">
        <v>36</v>
      </c>
      <c r="C29">
        <f>-C21/('Financial Statements'!B108+'Financial Statements'!B110+'Financial Statements'!B111+'Financial Statements'!B100)</f>
        <v>12.948352626892254</v>
      </c>
      <c r="D29">
        <f>D21/('Financial Statements'!C108+'Financial Statements'!C110+'Financial Statements'!C111+'Financial Statements'!C100)</f>
        <v>16.321944809461236</v>
      </c>
      <c r="E29">
        <f>-E21/('Financial Statements'!D108+'Financial Statements'!D110+'Financial Statements'!D111+'Financial Statements'!D100)</f>
        <v>6.2782874617736999</v>
      </c>
    </row>
    <row r="30" spans="1:5" x14ac:dyDescent="0.3">
      <c r="A30" s="22">
        <f t="shared" si="1"/>
        <v>3.6000000000000005</v>
      </c>
      <c r="B30" s="1" t="s">
        <v>37</v>
      </c>
      <c r="C30">
        <f>C31/'Financial Statements'!B29</f>
        <v>114.38095238095238</v>
      </c>
      <c r="D30">
        <f>D31/'Financial Statements'!C29</f>
        <v>89.835999999999999</v>
      </c>
      <c r="E30">
        <f>E31/'Financial Statements'!D29</f>
        <v>94.417849898580116</v>
      </c>
    </row>
    <row r="31" spans="1:5" x14ac:dyDescent="0.3">
      <c r="A31" s="22"/>
      <c r="B31" s="19" t="s">
        <v>38</v>
      </c>
      <c r="C31">
        <f>-'Financial Statements'!B92+'Financial Statements'!B90+'Financial Statements'!B99</f>
        <v>57648</v>
      </c>
      <c r="D31">
        <f>-'Financial Statements'!C92+'Financial Statements'!C90+'Financial Statements'!C99</f>
        <v>44918</v>
      </c>
      <c r="E31">
        <f>-'Financial Statements'!D92+'Financial Statements'!D90+'Financial Statements'!D99</f>
        <v>46548</v>
      </c>
    </row>
    <row r="32" spans="1:5" x14ac:dyDescent="0.3">
      <c r="A32" s="22"/>
    </row>
    <row r="33" spans="1:5" x14ac:dyDescent="0.3">
      <c r="A33" s="22">
        <f>+A24+1</f>
        <v>4</v>
      </c>
      <c r="B33" s="23" t="s">
        <v>39</v>
      </c>
    </row>
    <row r="34" spans="1:5" x14ac:dyDescent="0.3">
      <c r="A34" s="22">
        <f>+A33+0.1</f>
        <v>4.0999999999999996</v>
      </c>
      <c r="B34" s="1" t="s">
        <v>40</v>
      </c>
      <c r="C34">
        <f>'Financial Statements'!B7/'Financial Statements'!B45</f>
        <v>1.2453917459866459</v>
      </c>
      <c r="D34">
        <f>'Financial Statements'!C7/'Financial Statements'!C45</f>
        <v>1.431846687324775</v>
      </c>
      <c r="E34">
        <f>'Financial Statements'!D7/'Financial Statements'!D45</f>
        <v>1.3545503008148656</v>
      </c>
    </row>
    <row r="35" spans="1:5" x14ac:dyDescent="0.3">
      <c r="A35" s="22">
        <f>+A34+0.1</f>
        <v>4.1999999999999993</v>
      </c>
      <c r="B35" s="1" t="s">
        <v>41</v>
      </c>
      <c r="C35">
        <f>'Financial Statements'!B7/'Financial Statements'!B41</f>
        <v>3.8583591224812599</v>
      </c>
      <c r="D35">
        <f>'Financial Statements'!C7/'Financial Statements'!C41</f>
        <v>3.7685809990776251</v>
      </c>
      <c r="E35">
        <f>'Financial Statements'!D7/'Financial Statements'!D41</f>
        <v>3.6398723038513485</v>
      </c>
    </row>
    <row r="36" spans="1:5" x14ac:dyDescent="0.3">
      <c r="A36" s="22">
        <f>+A35+0.1</f>
        <v>4.2999999999999989</v>
      </c>
      <c r="B36" s="1" t="s">
        <v>42</v>
      </c>
      <c r="C36">
        <f>'Financial Statements'!B9/'Financial Statements'!B38</f>
        <v>8.0761086988339752</v>
      </c>
      <c r="D36">
        <f>'Financial Statements'!C9/'Financial Statements'!C38</f>
        <v>8.1027134039827651</v>
      </c>
      <c r="E36">
        <f>'Financial Statements'!D9/'Financial Statements'!D38</f>
        <v>6.9753848071290587</v>
      </c>
    </row>
    <row r="37" spans="1:5" x14ac:dyDescent="0.3">
      <c r="A37" s="22">
        <f>+A36+0.1</f>
        <v>4.3999999999999986</v>
      </c>
      <c r="B37" s="1" t="s">
        <v>43</v>
      </c>
      <c r="C37">
        <f>'Financial Statements'!B24/'Financial Statements'!B45</f>
        <v>5.1445517829237106E-2</v>
      </c>
      <c r="D37">
        <f>'Financial Statements'!C24/'Financial Statements'!C45</f>
        <v>6.1931287196891449E-2</v>
      </c>
      <c r="E37">
        <f>'Financial Statements'!D24/'Financial Statements'!D45</f>
        <v>2.3098012337217273E-2</v>
      </c>
    </row>
    <row r="38" spans="1:5" x14ac:dyDescent="0.3">
      <c r="A38" s="22"/>
    </row>
    <row r="39" spans="1:5" x14ac:dyDescent="0.3">
      <c r="A39" s="22">
        <f>+A33+1</f>
        <v>5</v>
      </c>
      <c r="B39" s="23" t="s">
        <v>44</v>
      </c>
    </row>
    <row r="40" spans="1:5" x14ac:dyDescent="0.3">
      <c r="A40" s="22">
        <f>+A39+0.1</f>
        <v>5.0999999999999996</v>
      </c>
      <c r="B40" s="1" t="s">
        <v>45</v>
      </c>
      <c r="C40">
        <f>C53/C41</f>
        <v>7.307257714037374</v>
      </c>
      <c r="D40">
        <f>C53/D41</f>
        <v>8.3485600794438923</v>
      </c>
      <c r="E40">
        <f>C53/E41</f>
        <v>27.33983739837398</v>
      </c>
    </row>
    <row r="41" spans="1:5" x14ac:dyDescent="0.3">
      <c r="A41" s="22">
        <f>+A40+0.1</f>
        <v>5.1999999999999993</v>
      </c>
      <c r="B41" s="19" t="s">
        <v>46</v>
      </c>
      <c r="C41">
        <f>'Financial Statements'!B26</f>
        <v>23.01</v>
      </c>
      <c r="D41">
        <f>'Financial Statements'!C26</f>
        <v>20.14</v>
      </c>
      <c r="E41">
        <f>'Financial Statements'!D26</f>
        <v>6.15</v>
      </c>
    </row>
    <row r="42" spans="1:5" x14ac:dyDescent="0.3">
      <c r="A42" s="22">
        <f>+A41+0.1</f>
        <v>5.2999999999999989</v>
      </c>
      <c r="B42" s="1" t="s">
        <v>47</v>
      </c>
      <c r="C42">
        <f>C53/C43</f>
        <v>1.365494038027715</v>
      </c>
      <c r="D42">
        <f>C53/D43</f>
        <v>1.9304691267308089</v>
      </c>
      <c r="E42">
        <f>C53/E43</f>
        <v>2.9915558121909847</v>
      </c>
    </row>
    <row r="43" spans="1:5" x14ac:dyDescent="0.3">
      <c r="A43" s="22">
        <f>+A42+0.1</f>
        <v>5.3999999999999986</v>
      </c>
      <c r="B43" s="19" t="s">
        <v>48</v>
      </c>
      <c r="C43">
        <f>'Financial Statements'!B68/'Financial Statements'!B29</f>
        <v>123.13492063492063</v>
      </c>
      <c r="D43">
        <f>'Financial Statements'!C68/'Financial Statements'!C29</f>
        <v>87.097999999999999</v>
      </c>
      <c r="E43">
        <f>'Financial Statements'!D68/'Financial Statements'!D29</f>
        <v>56.204868154158213</v>
      </c>
    </row>
    <row r="44" spans="1:5" x14ac:dyDescent="0.3">
      <c r="A44" s="22">
        <f>+A43+0.1</f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5" x14ac:dyDescent="0.3">
      <c r="A45" s="22"/>
      <c r="B45" s="19" t="s">
        <v>50</v>
      </c>
      <c r="C45">
        <v>0</v>
      </c>
      <c r="D45">
        <v>0</v>
      </c>
      <c r="E45">
        <v>0</v>
      </c>
    </row>
    <row r="46" spans="1:5" x14ac:dyDescent="0.3">
      <c r="A46" s="22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5" x14ac:dyDescent="0.3">
      <c r="A47" s="22">
        <f>+A45+0.1</f>
        <v>0.1</v>
      </c>
      <c r="B47" s="1" t="s">
        <v>52</v>
      </c>
      <c r="C47">
        <f>'Financial Statements'!B24/'Financial Statements'!B68</f>
        <v>0.1867225265871737</v>
      </c>
      <c r="D47">
        <f>'Financial Statements'!C24/'Financial Statements'!C68</f>
        <v>0.231302670555007</v>
      </c>
      <c r="E47">
        <f>'Financial Statements'!D24/'Financial Statements'!D68</f>
        <v>0.10945902053484427</v>
      </c>
    </row>
    <row r="48" spans="1:5" x14ac:dyDescent="0.3">
      <c r="A48" s="22">
        <f>+A46+0.1</f>
        <v>5.6999999999999975</v>
      </c>
      <c r="B48" s="1" t="s">
        <v>53</v>
      </c>
      <c r="C48">
        <f>C21/('Financial Statements'!B68+'Financial Statements'!B53)</f>
        <v>0.17012190841659453</v>
      </c>
      <c r="D48">
        <f>D21/('Financial Statements'!C68+'Financial Statements'!C53)</f>
        <v>0.1852663922200346</v>
      </c>
      <c r="E48">
        <f>E21/('Financial Statements'!D68+'Financial Statements'!D53)</f>
        <v>7.8281095096469147E-2</v>
      </c>
    </row>
    <row r="49" spans="1:10" x14ac:dyDescent="0.3">
      <c r="A49" s="22">
        <f>+A47+0.1</f>
        <v>0.2</v>
      </c>
      <c r="B49" s="1" t="s">
        <v>43</v>
      </c>
      <c r="C49">
        <f>'Financial Statements'!B24/'Financial Statements'!B45</f>
        <v>5.1445517829237106E-2</v>
      </c>
      <c r="D49">
        <f>'Financial Statements'!C24/'Financial Statements'!C45</f>
        <v>6.1931287196891449E-2</v>
      </c>
      <c r="E49">
        <f>'Financial Statements'!D24/'Financial Statements'!D45</f>
        <v>2.3098012337217273E-2</v>
      </c>
    </row>
    <row r="50" spans="1:10" x14ac:dyDescent="0.3">
      <c r="A50" s="22">
        <f>+A48+0.1</f>
        <v>5.7999999999999972</v>
      </c>
      <c r="B50" s="1" t="s">
        <v>54</v>
      </c>
      <c r="C50">
        <f>C51/C19</f>
        <v>1.9836102394715112</v>
      </c>
      <c r="D50">
        <f t="shared" ref="D50:E50" si="2">D51/D19</f>
        <v>-0.29734889417188964</v>
      </c>
      <c r="E50">
        <f t="shared" si="2"/>
        <v>0.2708547227926078</v>
      </c>
    </row>
    <row r="51" spans="1:10" x14ac:dyDescent="0.3">
      <c r="A51" s="22"/>
      <c r="B51" s="19" t="s">
        <v>55</v>
      </c>
      <c r="C51">
        <f>('Financial Statements'!B29*'List of Ratios'!C53)+'Financial Statements'!B53-'Financial Statements'!B36</f>
        <v>72064.56</v>
      </c>
      <c r="D51">
        <f>('Financial Statements'!C29*'List of Ratios'!D53)+'Financial Statements'!C53-'Financial Statements'!C36</f>
        <v>-8255</v>
      </c>
      <c r="E51">
        <f>('Financial Statements'!D29*'List of Ratios'!E53)+'Financial Statements'!D53-'Financial Statements'!D36</f>
        <v>4221</v>
      </c>
    </row>
    <row r="53" spans="1:10" x14ac:dyDescent="0.3">
      <c r="B53" s="1" t="s">
        <v>159</v>
      </c>
      <c r="C53">
        <v>168.14</v>
      </c>
      <c r="J53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2020-05-19T16:15:53Z</dcterms:created>
  <dcterms:modified xsi:type="dcterms:W3CDTF">2024-02-14T02:41:33Z</dcterms:modified>
</cp:coreProperties>
</file>